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definitiv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8" i="2" l="1"/>
  <c r="B118" i="2"/>
  <c r="B108" i="2"/>
  <c r="B98" i="2"/>
  <c r="B87" i="2"/>
  <c r="B76" i="2"/>
  <c r="B65" i="2"/>
  <c r="B54" i="2"/>
  <c r="B43" i="2"/>
  <c r="B32" i="2"/>
  <c r="B21" i="2"/>
  <c r="B10" i="2"/>
  <c r="B117" i="2" l="1"/>
  <c r="B73" i="2"/>
  <c r="B7" i="2"/>
  <c r="B29" i="2" l="1"/>
  <c r="B40" i="2"/>
  <c r="B51" i="2"/>
  <c r="B62" i="2"/>
  <c r="B84" i="2"/>
  <c r="B95" i="2"/>
  <c r="B105" i="2"/>
  <c r="B125" i="2"/>
  <c r="B18" i="2" l="1"/>
  <c r="B127" i="2"/>
  <c r="B126" i="2"/>
  <c r="B124" i="2"/>
  <c r="B116" i="2"/>
  <c r="B115" i="2"/>
  <c r="B113" i="2"/>
  <c r="B107" i="2"/>
  <c r="B106" i="2"/>
  <c r="B104" i="2"/>
  <c r="B103" i="2"/>
  <c r="B97" i="2"/>
  <c r="B96" i="2"/>
  <c r="B93" i="2"/>
  <c r="B86" i="2"/>
  <c r="B85" i="2"/>
  <c r="B83" i="2"/>
  <c r="B82" i="2"/>
  <c r="B75" i="2"/>
  <c r="B74" i="2"/>
  <c r="B71" i="2"/>
  <c r="B64" i="2"/>
  <c r="B63" i="2"/>
  <c r="B60" i="2"/>
  <c r="B53" i="2"/>
  <c r="B52" i="2"/>
  <c r="B49" i="2"/>
  <c r="B42" i="2"/>
  <c r="B41" i="2"/>
  <c r="B39" i="2"/>
  <c r="B38" i="2"/>
  <c r="B31" i="2"/>
  <c r="B30" i="2"/>
  <c r="B28" i="2"/>
  <c r="B27" i="2"/>
  <c r="B25" i="2"/>
  <c r="B20" i="2"/>
  <c r="B19" i="2"/>
  <c r="B16" i="2"/>
  <c r="B9" i="2"/>
  <c r="B8" i="2"/>
  <c r="B6" i="2"/>
  <c r="B5" i="2"/>
  <c r="B11" i="2" l="1"/>
  <c r="B77" i="2"/>
  <c r="B22" i="2"/>
  <c r="B99" i="2"/>
  <c r="B55" i="2"/>
  <c r="B119" i="2"/>
  <c r="B129" i="2"/>
  <c r="B33" i="2"/>
  <c r="B44" i="2"/>
  <c r="B66" i="2"/>
  <c r="B88" i="2"/>
  <c r="B109" i="2"/>
</calcChain>
</file>

<file path=xl/sharedStrings.xml><?xml version="1.0" encoding="utf-8"?>
<sst xmlns="http://schemas.openxmlformats.org/spreadsheetml/2006/main" count="130" uniqueCount="24">
  <si>
    <t xml:space="preserve"> € </t>
  </si>
  <si>
    <t>INTERESSI E SPESE BANCARIE</t>
  </si>
  <si>
    <t>PAGAMENTO FATTURE FORNITORI ACQUISTO BENI/SERVIZI</t>
  </si>
  <si>
    <t>MESE DI GENNAIO 2018</t>
  </si>
  <si>
    <t>TOTALE MENSILE</t>
  </si>
  <si>
    <t>ASSICURAZIONI/POLIZZE/FRANCHIGIE</t>
  </si>
  <si>
    <t>MESE DI FEBBRAIO 2018</t>
  </si>
  <si>
    <t>MESE DI MARZO 2018</t>
  </si>
  <si>
    <t>MESE DI APRILE 2018</t>
  </si>
  <si>
    <t>MESE DI MAGGIO 2018</t>
  </si>
  <si>
    <t>MESE DI GIUGNO 2018</t>
  </si>
  <si>
    <t>MESE DI LUGLIO 2018</t>
  </si>
  <si>
    <t>MESE DI AGOSTO 2018</t>
  </si>
  <si>
    <t>MESE DI SETTEMBRE 2018</t>
  </si>
  <si>
    <t>MESE DI OTTOBRE 2018</t>
  </si>
  <si>
    <t>MESE DI NOVEMBRE 2018</t>
  </si>
  <si>
    <t>MESE DI DICEMBRE 2018</t>
  </si>
  <si>
    <t>ASM VIGEVANO LOMELLINA SPA SPA
DATI SUI PAGAMENTI
ANNO 2018</t>
  </si>
  <si>
    <t>PRATICHE MANOMISSIONE SUOLO</t>
  </si>
  <si>
    <t>PRATICHE MANOMISSIONE SUOLO / DEPOSITI CAUZIONALI</t>
  </si>
  <si>
    <t>IMPOSTE E TASSE / F24 / SISTRI / BOLLI AUTO / CCIAA / CSEA</t>
  </si>
  <si>
    <t>RIENTRO GARANZIA CONCESSA</t>
  </si>
  <si>
    <t>RIMBORSI VARI</t>
  </si>
  <si>
    <t>SPESE ECONOMALI / MAV / BOLLETTINI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</si>
</sst>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0" fontId="2" fillId="2" borderId="0" xfId="0" applyFont="1" applyFill="1"/>
    <xf numFmtId="43" fontId="2" fillId="2" borderId="0" xfId="1" applyFont="1" applyFill="1"/>
    <xf numFmtId="0" fontId="3" fillId="0" borderId="0" xfId="0" applyFont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9"/>
  <sheetViews>
    <sheetView tabSelected="1" topLeftCell="A37" workbookViewId="0">
      <selection activeCell="A133" sqref="A133"/>
    </sheetView>
  </sheetViews>
  <sheetFormatPr defaultRowHeight="15" x14ac:dyDescent="0.25"/>
  <cols>
    <col min="1" max="1" width="76.28515625" bestFit="1" customWidth="1"/>
    <col min="2" max="2" width="13.28515625" style="1" bestFit="1" customWidth="1"/>
  </cols>
  <sheetData>
    <row r="1" spans="1:2" ht="90" customHeight="1" x14ac:dyDescent="0.4">
      <c r="A1" s="4" t="s">
        <v>17</v>
      </c>
      <c r="B1" s="4"/>
    </row>
    <row r="2" spans="1:2" x14ac:dyDescent="0.25">
      <c r="A2" s="2" t="s">
        <v>3</v>
      </c>
      <c r="B2" s="3" t="s">
        <v>0</v>
      </c>
    </row>
    <row r="3" spans="1:2" x14ac:dyDescent="0.25">
      <c r="A3" t="s">
        <v>22</v>
      </c>
    </row>
    <row r="4" spans="1:2" x14ac:dyDescent="0.25">
      <c r="A4" t="s">
        <v>21</v>
      </c>
      <c r="B4" s="1">
        <v>-39610</v>
      </c>
    </row>
    <row r="5" spans="1:2" x14ac:dyDescent="0.25">
      <c r="A5" t="s">
        <v>19</v>
      </c>
      <c r="B5" s="1">
        <f>-61.82-25.82-500-193.82-193.82</f>
        <v>-975.28</v>
      </c>
    </row>
    <row r="6" spans="1:2" x14ac:dyDescent="0.25">
      <c r="A6" t="s">
        <v>5</v>
      </c>
      <c r="B6" s="1">
        <f>-(5892.45+1405+2200+58993.5+2548+4150.02+29584+200)</f>
        <v>-104972.97</v>
      </c>
    </row>
    <row r="7" spans="1:2" x14ac:dyDescent="0.25">
      <c r="A7" t="s">
        <v>20</v>
      </c>
      <c r="B7" s="1">
        <f>-3280-144939.92-6056.15-583-1544-255-26.5-151459.71</f>
        <v>-308144.28000000003</v>
      </c>
    </row>
    <row r="8" spans="1:2" x14ac:dyDescent="0.25">
      <c r="A8" t="s">
        <v>1</v>
      </c>
      <c r="B8" s="1">
        <f>-(2.1+20.55+3.9+13.51+20.55+3.9+13.65+2.1+113.6+8.15+2.1+3.9+9.75+7.8+3.9+10+1.7+5.85+176.6+9.6)</f>
        <v>-433.21000000000004</v>
      </c>
    </row>
    <row r="9" spans="1:2" x14ac:dyDescent="0.25">
      <c r="A9" t="s">
        <v>2</v>
      </c>
      <c r="B9" s="1">
        <f>-(978.9+174.3+76937.33+1742+21223.57+15513.9+4910.4+49635.99+629.5+37199.91+12862.62+33688.41+30358.14+22080.57+28895.96+824+2306.12+9085.35+808.81+5.38+4517.77+70.24+442.3+1779+50+28.8+247.58)</f>
        <v>-356996.85</v>
      </c>
    </row>
    <row r="10" spans="1:2" x14ac:dyDescent="0.25">
      <c r="A10" t="s">
        <v>23</v>
      </c>
      <c r="B10" s="1">
        <f>-407.35-90-3200-900-(26.5+65+65+160+65+65+65+65+35+65+65+65+65+50+50+100+65+150+260+65+250+65+65+65+65+65+65+65+65+65+65+65+50+42)-474.5</f>
        <v>-7740.35</v>
      </c>
    </row>
    <row r="11" spans="1:2" x14ac:dyDescent="0.25">
      <c r="A11" s="2" t="s">
        <v>4</v>
      </c>
      <c r="B11" s="3">
        <f>SUM(B3:B10)</f>
        <v>-818872.94000000006</v>
      </c>
    </row>
    <row r="13" spans="1:2" x14ac:dyDescent="0.25">
      <c r="A13" s="2" t="s">
        <v>6</v>
      </c>
      <c r="B13" s="3" t="s">
        <v>0</v>
      </c>
    </row>
    <row r="14" spans="1:2" x14ac:dyDescent="0.25">
      <c r="A14" t="s">
        <v>22</v>
      </c>
    </row>
    <row r="15" spans="1:2" x14ac:dyDescent="0.25">
      <c r="A15" t="s">
        <v>21</v>
      </c>
      <c r="B15" s="1">
        <v>-39610</v>
      </c>
    </row>
    <row r="16" spans="1:2" x14ac:dyDescent="0.25">
      <c r="A16" t="s">
        <v>18</v>
      </c>
      <c r="B16" s="1">
        <f>-36-312-25.82-25.82</f>
        <v>-399.64</v>
      </c>
    </row>
    <row r="17" spans="1:2" x14ac:dyDescent="0.25">
      <c r="A17" t="s">
        <v>5</v>
      </c>
    </row>
    <row r="18" spans="1:2" x14ac:dyDescent="0.25">
      <c r="A18" t="s">
        <v>20</v>
      </c>
      <c r="B18" s="1">
        <f>-527.33-2226.98-2857.59-70.65-67.2-242680.4-13665-2017.1-1200</f>
        <v>-265312.25</v>
      </c>
    </row>
    <row r="19" spans="1:2" x14ac:dyDescent="0.25">
      <c r="A19" t="s">
        <v>1</v>
      </c>
      <c r="B19" s="1">
        <f>-0.77-2.3-1.95-6.1-1.95-1.7-1.95-5.85-17.9-1.95-19.5-105.4-2.1-46.56-13.49-3.9-10-16.65-23.75</f>
        <v>-283.77</v>
      </c>
    </row>
    <row r="20" spans="1:2" x14ac:dyDescent="0.25">
      <c r="A20" t="s">
        <v>2</v>
      </c>
      <c r="B20" s="1">
        <f>-(519.12+978.9+12250+38060.19+1.5+199+407.9+555.18+3339.9+11941.16+82.35+1408+30606.72+28146.98+70512.31+22132.57+11750.26+124865.8+62242.67+6009.84+7583.4+10978.86+133733.3+229.48+970+75859.95+3883.7+319.44+150+4292.75+3826.88)</f>
        <v>-667838.10999999987</v>
      </c>
    </row>
    <row r="21" spans="1:2" x14ac:dyDescent="0.25">
      <c r="A21" t="s">
        <v>23</v>
      </c>
      <c r="B21" s="1">
        <f>-1135-35.9-47.6-47.6-285-2575-203</f>
        <v>-4329.1000000000004</v>
      </c>
    </row>
    <row r="22" spans="1:2" x14ac:dyDescent="0.25">
      <c r="A22" s="2" t="s">
        <v>4</v>
      </c>
      <c r="B22" s="3">
        <f>SUM(B14:B21)</f>
        <v>-977772.86999999988</v>
      </c>
    </row>
    <row r="24" spans="1:2" x14ac:dyDescent="0.25">
      <c r="A24" s="2" t="s">
        <v>7</v>
      </c>
      <c r="B24" s="3" t="s">
        <v>0</v>
      </c>
    </row>
    <row r="25" spans="1:2" x14ac:dyDescent="0.25">
      <c r="A25" t="s">
        <v>22</v>
      </c>
      <c r="B25" s="1">
        <f>-125-7388</f>
        <v>-7513</v>
      </c>
    </row>
    <row r="26" spans="1:2" x14ac:dyDescent="0.25">
      <c r="A26" t="s">
        <v>21</v>
      </c>
      <c r="B26" s="1">
        <v>-39610</v>
      </c>
    </row>
    <row r="27" spans="1:2" x14ac:dyDescent="0.25">
      <c r="A27" t="s">
        <v>18</v>
      </c>
      <c r="B27" s="1">
        <f>-85.82-85.82-122.82-26600-6680</f>
        <v>-33574.46</v>
      </c>
    </row>
    <row r="28" spans="1:2" x14ac:dyDescent="0.25">
      <c r="A28" t="s">
        <v>5</v>
      </c>
      <c r="B28" s="1">
        <f>-614.8-6112.5</f>
        <v>-6727.3</v>
      </c>
    </row>
    <row r="29" spans="1:2" x14ac:dyDescent="0.25">
      <c r="A29" t="s">
        <v>20</v>
      </c>
      <c r="B29" s="1">
        <f>-2224.2-8599.56-516.46-4881-14080-169371.75</f>
        <v>-199672.97</v>
      </c>
    </row>
    <row r="30" spans="1:2" x14ac:dyDescent="0.25">
      <c r="A30" t="s">
        <v>1</v>
      </c>
      <c r="B30" s="1">
        <f>-72-4179.62-12.67-20.66-20.66-20.66-116.05-3.9-5.85-5.85-350-12.05-1.95-13.8-7.8-21.7-4350.28</f>
        <v>-9215.5</v>
      </c>
    </row>
    <row r="31" spans="1:2" x14ac:dyDescent="0.25">
      <c r="A31" t="s">
        <v>2</v>
      </c>
      <c r="B31" s="1">
        <f>-978.9-5422.28-924-200-5359.49-909.25-40884.73-14412.97-37981.53-22067.66-36432.88-11535.27-84600-1040.77-15680.67-700-629.5-100-277.62-413.15-3878-25050.01-105141.83-26614.54-58713.88-54987.03-6375.46-1932.74-120.79-1.26-21750.36-45.15</f>
        <v>-585161.72</v>
      </c>
    </row>
    <row r="32" spans="1:2" x14ac:dyDescent="0.25">
      <c r="A32" t="s">
        <v>23</v>
      </c>
      <c r="B32" s="1">
        <f>-1355-3200-180-12-2818.1-43.2</f>
        <v>-7608.3</v>
      </c>
    </row>
    <row r="33" spans="1:2" x14ac:dyDescent="0.25">
      <c r="A33" s="2" t="s">
        <v>4</v>
      </c>
      <c r="B33" s="3">
        <f>SUM(B25:B32)</f>
        <v>-889083.25</v>
      </c>
    </row>
    <row r="35" spans="1:2" x14ac:dyDescent="0.25">
      <c r="A35" s="2" t="s">
        <v>8</v>
      </c>
      <c r="B35" s="3" t="s">
        <v>0</v>
      </c>
    </row>
    <row r="36" spans="1:2" x14ac:dyDescent="0.25">
      <c r="A36" t="s">
        <v>22</v>
      </c>
    </row>
    <row r="37" spans="1:2" x14ac:dyDescent="0.25">
      <c r="A37" t="s">
        <v>21</v>
      </c>
      <c r="B37" s="1">
        <v>-39610</v>
      </c>
    </row>
    <row r="38" spans="1:2" x14ac:dyDescent="0.25">
      <c r="A38" t="s">
        <v>18</v>
      </c>
      <c r="B38" s="1">
        <f>-25.82-172-30.99-30.99-1065.82</f>
        <v>-1325.62</v>
      </c>
    </row>
    <row r="39" spans="1:2" x14ac:dyDescent="0.25">
      <c r="A39" t="s">
        <v>5</v>
      </c>
      <c r="B39" s="1">
        <f>-6305.75-29.25</f>
        <v>-6335</v>
      </c>
    </row>
    <row r="40" spans="1:2" x14ac:dyDescent="0.25">
      <c r="A40" t="s">
        <v>20</v>
      </c>
      <c r="B40" s="1">
        <f>-3994-267.33-1661.39-4959.11-24477.99-4901.23-24.69-499.03-234241.99-117595.81-10311.22-31072.64-293315.81</f>
        <v>-727322.24</v>
      </c>
    </row>
    <row r="41" spans="1:2" x14ac:dyDescent="0.25">
      <c r="A41" t="s">
        <v>1</v>
      </c>
      <c r="B41" s="1">
        <f>-13.49-7.95-184.6-159.3-46.4-13.8</f>
        <v>-425.54</v>
      </c>
    </row>
    <row r="42" spans="1:2" x14ac:dyDescent="0.25">
      <c r="A42" t="s">
        <v>2</v>
      </c>
      <c r="B42" s="1">
        <f>-43.93-35.74-0.46-720000-7083.72-15059.25-15168.57-100-117905.64-21.6-40650.64-31043.3-15013.92-88.11-653-100-14567.53-3253.22-7303.62-23158.99-82883.7-4439-340.8-18.41-978.9-5199.75-507.78</f>
        <v>-1105619.5799999998</v>
      </c>
    </row>
    <row r="43" spans="1:2" x14ac:dyDescent="0.25">
      <c r="A43" t="s">
        <v>23</v>
      </c>
      <c r="B43" s="1">
        <f>-514.17-980-3713-6834-53.15-3340.39-599.2</f>
        <v>-16033.91</v>
      </c>
    </row>
    <row r="44" spans="1:2" x14ac:dyDescent="0.25">
      <c r="A44" s="2" t="s">
        <v>4</v>
      </c>
      <c r="B44" s="3">
        <f>SUM(B36:B43)</f>
        <v>-1896671.89</v>
      </c>
    </row>
    <row r="46" spans="1:2" x14ac:dyDescent="0.25">
      <c r="A46" s="2" t="s">
        <v>9</v>
      </c>
      <c r="B46" s="3" t="s">
        <v>0</v>
      </c>
    </row>
    <row r="47" spans="1:2" x14ac:dyDescent="0.25">
      <c r="A47" t="s">
        <v>22</v>
      </c>
    </row>
    <row r="48" spans="1:2" x14ac:dyDescent="0.25">
      <c r="A48" t="s">
        <v>21</v>
      </c>
      <c r="B48" s="1">
        <v>-39610</v>
      </c>
    </row>
    <row r="49" spans="1:2" x14ac:dyDescent="0.25">
      <c r="A49" t="s">
        <v>18</v>
      </c>
      <c r="B49" s="1">
        <f>-145.82-121.5</f>
        <v>-267.32</v>
      </c>
    </row>
    <row r="50" spans="1:2" x14ac:dyDescent="0.25">
      <c r="A50" t="s">
        <v>5</v>
      </c>
    </row>
    <row r="51" spans="1:2" x14ac:dyDescent="0.25">
      <c r="A51" t="s">
        <v>20</v>
      </c>
      <c r="B51" s="1">
        <f>-1215-180.33-1504.63-2769.18-381.71-169371.75</f>
        <v>-175422.6</v>
      </c>
    </row>
    <row r="52" spans="1:2" x14ac:dyDescent="0.25">
      <c r="A52" t="s">
        <v>1</v>
      </c>
      <c r="B52" s="1">
        <f>-8.22-23.6-139.85-66.64</f>
        <v>-238.31</v>
      </c>
    </row>
    <row r="53" spans="1:2" x14ac:dyDescent="0.25">
      <c r="A53" t="s">
        <v>2</v>
      </c>
      <c r="B53" s="1">
        <f>-5414.16-978.9-12.18-72-32961.34-36432.26-13587.65-7560-3000-267.33-5300-819.67-4342.74-629.5-120-1476-2114-227.3-67147.04-12194.38-15687.86-28488.99-20958.46-13414.49-28059.1-669-100-150-6673-80</f>
        <v>-308937.34999999998</v>
      </c>
    </row>
    <row r="54" spans="1:2" x14ac:dyDescent="0.25">
      <c r="A54" t="s">
        <v>23</v>
      </c>
      <c r="B54" s="1">
        <f>-159.98-251.5-900-3302.34-34.5-9.8-65.99-2658-266.1</f>
        <v>-7648.21</v>
      </c>
    </row>
    <row r="55" spans="1:2" x14ac:dyDescent="0.25">
      <c r="A55" s="2" t="s">
        <v>4</v>
      </c>
      <c r="B55" s="3">
        <f>SUM(B47:B54)</f>
        <v>-532123.78999999992</v>
      </c>
    </row>
    <row r="57" spans="1:2" x14ac:dyDescent="0.25">
      <c r="A57" s="2" t="s">
        <v>10</v>
      </c>
      <c r="B57" s="3" t="s">
        <v>0</v>
      </c>
    </row>
    <row r="58" spans="1:2" x14ac:dyDescent="0.25">
      <c r="A58" t="s">
        <v>22</v>
      </c>
    </row>
    <row r="59" spans="1:2" x14ac:dyDescent="0.25">
      <c r="A59" t="s">
        <v>21</v>
      </c>
      <c r="B59" s="1">
        <v>-39610</v>
      </c>
    </row>
    <row r="60" spans="1:2" x14ac:dyDescent="0.25">
      <c r="A60" t="s">
        <v>18</v>
      </c>
      <c r="B60" s="1">
        <f>-145.82-121.82-217.82-1800</f>
        <v>-2285.46</v>
      </c>
    </row>
    <row r="61" spans="1:2" x14ac:dyDescent="0.25">
      <c r="A61" t="s">
        <v>5</v>
      </c>
      <c r="B61" s="1">
        <v>-750</v>
      </c>
    </row>
    <row r="62" spans="1:2" x14ac:dyDescent="0.25">
      <c r="A62" t="s">
        <v>20</v>
      </c>
      <c r="B62" s="1">
        <f>-14383-25839-9252.6-3408.99-267.33-245426.08-107720.84-28437.84-268057.68</f>
        <v>-702793.36</v>
      </c>
    </row>
    <row r="63" spans="1:2" x14ac:dyDescent="0.25">
      <c r="A63" t="s">
        <v>1</v>
      </c>
      <c r="B63" s="1">
        <f>-45.8-4179.62-13.49-173.65</f>
        <v>-4412.5599999999995</v>
      </c>
    </row>
    <row r="64" spans="1:2" x14ac:dyDescent="0.25">
      <c r="A64" t="s">
        <v>2</v>
      </c>
      <c r="B64" s="1">
        <f>-978.9-20200-273.58-36657.1-684-32850.39-4671.01-4977-288.4-778-53365.7-55132.8-47598.29-3058.21-11840.71-16142.86-15063.34-24029.3-16952.25-8964.35-60.13-57</f>
        <v>-354623.32</v>
      </c>
    </row>
    <row r="65" spans="1:2" x14ac:dyDescent="0.25">
      <c r="A65" t="s">
        <v>23</v>
      </c>
      <c r="B65" s="1">
        <f>-27-3200-76.96-830-18.8-38.4-53.55-659.05-2885-123.36</f>
        <v>-7912.12</v>
      </c>
    </row>
    <row r="66" spans="1:2" x14ac:dyDescent="0.25">
      <c r="A66" s="2" t="s">
        <v>4</v>
      </c>
      <c r="B66" s="3">
        <f>SUM(B58:B65)</f>
        <v>-1112386.82</v>
      </c>
    </row>
    <row r="67" spans="1:2" x14ac:dyDescent="0.25">
      <c r="B67"/>
    </row>
    <row r="68" spans="1:2" x14ac:dyDescent="0.25">
      <c r="A68" s="2" t="s">
        <v>11</v>
      </c>
      <c r="B68" s="3" t="s">
        <v>0</v>
      </c>
    </row>
    <row r="69" spans="1:2" x14ac:dyDescent="0.25">
      <c r="A69" t="s">
        <v>22</v>
      </c>
    </row>
    <row r="70" spans="1:2" x14ac:dyDescent="0.25">
      <c r="A70" t="s">
        <v>21</v>
      </c>
      <c r="B70" s="1">
        <v>-39610</v>
      </c>
    </row>
    <row r="71" spans="1:2" x14ac:dyDescent="0.25">
      <c r="A71" t="s">
        <v>18</v>
      </c>
      <c r="B71" s="1">
        <f>-110.82-25.82-145.82-147.82</f>
        <v>-430.28</v>
      </c>
    </row>
    <row r="72" spans="1:2" x14ac:dyDescent="0.25">
      <c r="A72" t="s">
        <v>5</v>
      </c>
    </row>
    <row r="73" spans="1:2" x14ac:dyDescent="0.25">
      <c r="A73" t="s">
        <v>20</v>
      </c>
      <c r="B73" s="1">
        <f>-4853.79-5415.29-4009-200-410.48-169371.75-148440</f>
        <v>-332700.31</v>
      </c>
    </row>
    <row r="74" spans="1:2" x14ac:dyDescent="0.25">
      <c r="A74" t="s">
        <v>1</v>
      </c>
      <c r="B74" s="1">
        <f>-229.1-0.46-13.22</f>
        <v>-242.78</v>
      </c>
    </row>
    <row r="75" spans="1:2" x14ac:dyDescent="0.25">
      <c r="A75" t="s">
        <v>2</v>
      </c>
      <c r="B75" s="1">
        <f>-1250-1660-5334.94-55.87-978.9-629.5-12658.34-2952.76-186009.86-10777.62-14731.45-287-30046.96-6836.32-35801.57-13364.33-47842.91-16617.05-7490-164.95-36962.57-231.45-1602.5-2762.5-972-50-5015.9-686.88-20.82-100-560-150</f>
        <v>-444604.95000000013</v>
      </c>
    </row>
    <row r="76" spans="1:2" x14ac:dyDescent="0.25">
      <c r="A76" t="s">
        <v>23</v>
      </c>
      <c r="B76" s="1">
        <f>-1050-52-3065.39-638.97</f>
        <v>-4806.3599999999997</v>
      </c>
    </row>
    <row r="77" spans="1:2" x14ac:dyDescent="0.25">
      <c r="A77" s="2" t="s">
        <v>4</v>
      </c>
      <c r="B77" s="3">
        <f>SUM(B69:B76)</f>
        <v>-822394.68</v>
      </c>
    </row>
    <row r="79" spans="1:2" x14ac:dyDescent="0.25">
      <c r="A79" s="2" t="s">
        <v>12</v>
      </c>
      <c r="B79" s="3" t="s">
        <v>0</v>
      </c>
    </row>
    <row r="80" spans="1:2" x14ac:dyDescent="0.25">
      <c r="A80" t="s">
        <v>22</v>
      </c>
    </row>
    <row r="81" spans="1:2" x14ac:dyDescent="0.25">
      <c r="A81" t="s">
        <v>21</v>
      </c>
      <c r="B81" s="1">
        <v>-39610</v>
      </c>
    </row>
    <row r="82" spans="1:2" x14ac:dyDescent="0.25">
      <c r="A82" t="s">
        <v>18</v>
      </c>
      <c r="B82" s="1">
        <f>-25.82-157.82</f>
        <v>-183.64</v>
      </c>
    </row>
    <row r="83" spans="1:2" x14ac:dyDescent="0.25">
      <c r="A83" t="s">
        <v>5</v>
      </c>
      <c r="B83" s="1">
        <f>-500-4440</f>
        <v>-4940</v>
      </c>
    </row>
    <row r="84" spans="1:2" x14ac:dyDescent="0.25">
      <c r="A84" t="s">
        <v>20</v>
      </c>
      <c r="B84" s="1">
        <f>-547-267.33-5463.08-3738.52-117858.02</f>
        <v>-127873.95000000001</v>
      </c>
    </row>
    <row r="85" spans="1:2" x14ac:dyDescent="0.25">
      <c r="A85" t="s">
        <v>1</v>
      </c>
      <c r="B85" s="1">
        <f>-225.37-13.49</f>
        <v>-238.86</v>
      </c>
    </row>
    <row r="86" spans="1:2" x14ac:dyDescent="0.25">
      <c r="A86" t="s">
        <v>2</v>
      </c>
      <c r="B86" s="1">
        <f>-480-80-838-36312.76-20161.19-35161.99-11373.4-31641.24-35546.32-60.48-8603.84-5526.36-133061.76-23774.14-9420.83-409.02-1887-1884-320.35-270.56-27.45-31-48.17-826.3-6036.77-98.28-978.9-7650-6850-150-1.1</f>
        <v>-379511.21</v>
      </c>
    </row>
    <row r="87" spans="1:2" x14ac:dyDescent="0.25">
      <c r="A87" t="s">
        <v>23</v>
      </c>
      <c r="B87" s="1">
        <f>-1130-2400-1600-2983.14-519</f>
        <v>-8632.14</v>
      </c>
    </row>
    <row r="88" spans="1:2" x14ac:dyDescent="0.25">
      <c r="A88" s="2" t="s">
        <v>4</v>
      </c>
      <c r="B88" s="3">
        <f>SUM(B80:B87)</f>
        <v>-560989.80000000005</v>
      </c>
    </row>
    <row r="90" spans="1:2" x14ac:dyDescent="0.25">
      <c r="A90" s="2" t="s">
        <v>13</v>
      </c>
      <c r="B90" s="3" t="s">
        <v>0</v>
      </c>
    </row>
    <row r="91" spans="1:2" x14ac:dyDescent="0.25">
      <c r="A91" t="s">
        <v>22</v>
      </c>
      <c r="B91" s="1">
        <v>-105</v>
      </c>
    </row>
    <row r="92" spans="1:2" x14ac:dyDescent="0.25">
      <c r="A92" t="s">
        <v>21</v>
      </c>
      <c r="B92" s="1">
        <v>-39610</v>
      </c>
    </row>
    <row r="93" spans="1:2" x14ac:dyDescent="0.25">
      <c r="A93" t="s">
        <v>18</v>
      </c>
      <c r="B93" s="1">
        <f>-92.5-250</f>
        <v>-342.5</v>
      </c>
    </row>
    <row r="94" spans="1:2" x14ac:dyDescent="0.25">
      <c r="A94" t="s">
        <v>5</v>
      </c>
      <c r="B94" s="1">
        <v>-1185</v>
      </c>
    </row>
    <row r="95" spans="1:2" x14ac:dyDescent="0.25">
      <c r="A95" t="s">
        <v>20</v>
      </c>
      <c r="B95" s="1">
        <f>-4157.67-7291.42-53-169371.75</f>
        <v>-180873.84</v>
      </c>
    </row>
    <row r="96" spans="1:2" x14ac:dyDescent="0.25">
      <c r="A96" t="s">
        <v>1</v>
      </c>
      <c r="B96" s="1">
        <f>-202.5-4179.62-13.49</f>
        <v>-4395.6099999999997</v>
      </c>
    </row>
    <row r="97" spans="1:2" x14ac:dyDescent="0.25">
      <c r="A97" t="s">
        <v>2</v>
      </c>
      <c r="B97" s="1">
        <f>-2290-764-12876.68-19557.3-0.5-20380.56-9669.64-44175.3-12022.51-6064.82-19753.3-629.5-2827.3-243.75-13084.99-31013.61-267.33-43455.31-59338.09-10-978.9-15.4</f>
        <v>-299418.78999999998</v>
      </c>
    </row>
    <row r="98" spans="1:2" x14ac:dyDescent="0.25">
      <c r="A98" t="s">
        <v>23</v>
      </c>
      <c r="B98" s="1">
        <f>-509.25-1430-52-51.65-23.3-329.43-40-2700-121.19</f>
        <v>-5256.82</v>
      </c>
    </row>
    <row r="99" spans="1:2" x14ac:dyDescent="0.25">
      <c r="A99" s="2" t="s">
        <v>4</v>
      </c>
      <c r="B99" s="3">
        <f>SUM(B91:B98)</f>
        <v>-531187.55999999994</v>
      </c>
    </row>
    <row r="101" spans="1:2" x14ac:dyDescent="0.25">
      <c r="A101" s="2" t="s">
        <v>14</v>
      </c>
      <c r="B101" s="3" t="s">
        <v>0</v>
      </c>
    </row>
    <row r="102" spans="1:2" x14ac:dyDescent="0.25">
      <c r="A102" t="s">
        <v>22</v>
      </c>
      <c r="B102" s="1">
        <v>-101</v>
      </c>
    </row>
    <row r="103" spans="1:2" x14ac:dyDescent="0.25">
      <c r="A103" t="s">
        <v>18</v>
      </c>
      <c r="B103" s="1">
        <f>-73.82-73.82-147.82</f>
        <v>-295.45999999999998</v>
      </c>
    </row>
    <row r="104" spans="1:2" x14ac:dyDescent="0.25">
      <c r="A104" t="s">
        <v>5</v>
      </c>
      <c r="B104" s="1">
        <f>-500-681.67</f>
        <v>-1181.67</v>
      </c>
    </row>
    <row r="105" spans="1:2" x14ac:dyDescent="0.25">
      <c r="A105" t="s">
        <v>20</v>
      </c>
      <c r="B105" s="1">
        <f>-3647.76-2714.8-267.33-53-327.26-49049.4-215.35</f>
        <v>-56274.9</v>
      </c>
    </row>
    <row r="106" spans="1:2" x14ac:dyDescent="0.25">
      <c r="A106" t="s">
        <v>1</v>
      </c>
      <c r="B106" s="1">
        <f>-233.85-13.22-114.55</f>
        <v>-361.62</v>
      </c>
    </row>
    <row r="107" spans="1:2" x14ac:dyDescent="0.25">
      <c r="A107" t="s">
        <v>2</v>
      </c>
      <c r="B107" s="1">
        <f>-15.95-755.24-6072.4-20.9-8550.4-6391.42-568-234.2-3683-33-6294.21-38099.11-39669.06-14351.4-26990.95-70095.54-33214.6-12542.04-108802.47-318.54-60672.31-49.5-884-0.97-4817.21-3083.08-16742-6666.99-827.5-978.9</f>
        <v>-471424.89</v>
      </c>
    </row>
    <row r="108" spans="1:2" x14ac:dyDescent="0.25">
      <c r="A108" t="s">
        <v>23</v>
      </c>
      <c r="B108" s="1">
        <f>-32-108.9-3200-40-1275-1919.56-50-151.5-2694.42-487.37</f>
        <v>-9958.75</v>
      </c>
    </row>
    <row r="109" spans="1:2" x14ac:dyDescent="0.25">
      <c r="A109" s="2" t="s">
        <v>4</v>
      </c>
      <c r="B109" s="3">
        <f>SUM(B102:B108)</f>
        <v>-539598.29</v>
      </c>
    </row>
    <row r="111" spans="1:2" x14ac:dyDescent="0.25">
      <c r="A111" s="2" t="s">
        <v>15</v>
      </c>
      <c r="B111" s="3" t="s">
        <v>0</v>
      </c>
    </row>
    <row r="112" spans="1:2" x14ac:dyDescent="0.25">
      <c r="A112" t="s">
        <v>22</v>
      </c>
      <c r="B112" s="1">
        <v>-1000</v>
      </c>
    </row>
    <row r="113" spans="1:2" x14ac:dyDescent="0.25">
      <c r="A113" t="s">
        <v>18</v>
      </c>
      <c r="B113" s="1">
        <f>-121.82-253.82-40.98-276.77</f>
        <v>-693.39</v>
      </c>
    </row>
    <row r="114" spans="1:2" x14ac:dyDescent="0.25">
      <c r="A114" t="s">
        <v>5</v>
      </c>
    </row>
    <row r="115" spans="1:2" x14ac:dyDescent="0.25">
      <c r="A115" t="s">
        <v>20</v>
      </c>
      <c r="B115" s="1">
        <f>-240399-400-2033.3-151966.47-572.81-5359.8-14383-3320.02-2.12</f>
        <v>-418436.52</v>
      </c>
    </row>
    <row r="116" spans="1:2" x14ac:dyDescent="0.25">
      <c r="A116" t="s">
        <v>1</v>
      </c>
      <c r="B116" s="1">
        <f>-13.49-181.57</f>
        <v>-195.06</v>
      </c>
    </row>
    <row r="117" spans="1:2" x14ac:dyDescent="0.25">
      <c r="A117" t="s">
        <v>2</v>
      </c>
      <c r="B117" s="1">
        <f>-300-60.8-629.5-31122.67-641-265.99-10161.37-16958.79-53957.93-46827.98-3926.89-20656.74-10936.4-1997.25-51.86-590000-1148.11-50241-2232.5-306.55-18128.14-33006.42-50000-100-5019.97-978.9-561.66-200-683.94-735.67-25</f>
        <v>-951863.03</v>
      </c>
    </row>
    <row r="118" spans="1:2" x14ac:dyDescent="0.25">
      <c r="A118" t="s">
        <v>23</v>
      </c>
      <c r="B118" s="1">
        <f>-73-4.2-535.15-2545-359.8</f>
        <v>-3517.15</v>
      </c>
    </row>
    <row r="119" spans="1:2" x14ac:dyDescent="0.25">
      <c r="A119" s="2" t="s">
        <v>4</v>
      </c>
      <c r="B119" s="3">
        <f>SUM(B112:B118)</f>
        <v>-1375705.15</v>
      </c>
    </row>
    <row r="121" spans="1:2" x14ac:dyDescent="0.25">
      <c r="A121" s="2" t="s">
        <v>16</v>
      </c>
      <c r="B121" s="3" t="s">
        <v>0</v>
      </c>
    </row>
    <row r="122" spans="1:2" x14ac:dyDescent="0.25">
      <c r="A122" t="s">
        <v>22</v>
      </c>
    </row>
    <row r="123" spans="1:2" x14ac:dyDescent="0.25">
      <c r="A123" t="s">
        <v>18</v>
      </c>
    </row>
    <row r="124" spans="1:2" x14ac:dyDescent="0.25">
      <c r="A124" t="s">
        <v>5</v>
      </c>
      <c r="B124" s="1">
        <f>-26170.57-2740.02-6130.36-8400-58993.5-5892.45-2548.41-4150.02-4090.08-1404.76-2200-29880</f>
        <v>-152600.16999999998</v>
      </c>
    </row>
    <row r="125" spans="1:2" x14ac:dyDescent="0.25">
      <c r="A125" t="s">
        <v>20</v>
      </c>
      <c r="B125" s="1">
        <f>-488-479-470-1147-2736-7726-3718.17-788.49-25841-346-276.08-326.18-86714.89-169371.75</f>
        <v>-300428.56</v>
      </c>
    </row>
    <row r="126" spans="1:2" x14ac:dyDescent="0.25">
      <c r="A126" t="s">
        <v>1</v>
      </c>
      <c r="B126" s="1">
        <f>-3977.25-243.3-13.22</f>
        <v>-4233.7700000000004</v>
      </c>
    </row>
    <row r="127" spans="1:2" x14ac:dyDescent="0.25">
      <c r="A127" t="s">
        <v>2</v>
      </c>
      <c r="B127" s="1">
        <f>-1935.54-824.71-978.9-5175.63-18451.65-318.65-888-10024.28-10.58-22428.5-42534.41-12993.11-14071.68-13954.52-17756.62-478.15-27.8-280-162965.73-34814.44-1753.67-1223.87-6412.8-127.99-100-3280.9</f>
        <v>-373812.12999999995</v>
      </c>
    </row>
    <row r="128" spans="1:2" x14ac:dyDescent="0.25">
      <c r="A128" t="s">
        <v>23</v>
      </c>
      <c r="B128" s="1">
        <f>-40-3200-1200-910-800-49-300.4-2095-536.7</f>
        <v>-9131.1</v>
      </c>
    </row>
    <row r="129" spans="1:2" x14ac:dyDescent="0.25">
      <c r="A129" s="2" t="s">
        <v>4</v>
      </c>
      <c r="B129" s="3">
        <f>SUM(B122:B128)</f>
        <v>-840205.72999999986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definitivo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2019-10-17T12:09:20Z</dcterms:modified>
</cp:coreProperties>
</file>