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2" i="1" l="1"/>
  <c r="B101" i="1"/>
  <c r="B110" i="1"/>
  <c r="B81" i="1" l="1"/>
  <c r="B80" i="1"/>
  <c r="B79" i="1"/>
  <c r="B78" i="1"/>
  <c r="B82" i="1" s="1"/>
  <c r="B72" i="1"/>
  <c r="B71" i="1"/>
  <c r="B70" i="1"/>
  <c r="B69" i="1"/>
  <c r="B73" i="1" s="1"/>
  <c r="B63" i="1"/>
  <c r="B61" i="1"/>
  <c r="B60" i="1"/>
  <c r="B59" i="1"/>
  <c r="B58" i="1"/>
  <c r="B64" i="1" s="1"/>
  <c r="B53" i="1"/>
  <c r="B52" i="1"/>
  <c r="B51" i="1"/>
  <c r="B50" i="1"/>
  <c r="B48" i="1"/>
  <c r="B54" i="1" s="1"/>
  <c r="B44" i="1"/>
  <c r="B43" i="1"/>
  <c r="B42" i="1"/>
  <c r="B41" i="1"/>
  <c r="B45" i="1" s="1"/>
  <c r="B35" i="1"/>
  <c r="B34" i="1"/>
  <c r="B33" i="1"/>
  <c r="B32" i="1"/>
  <c r="B36" i="1" s="1"/>
  <c r="B26" i="1"/>
  <c r="B25" i="1"/>
  <c r="B24" i="1"/>
  <c r="B23" i="1"/>
  <c r="B22" i="1"/>
  <c r="B27" i="1" s="1"/>
  <c r="B17" i="1"/>
  <c r="B16" i="1"/>
  <c r="B15" i="1"/>
  <c r="B14" i="1"/>
  <c r="B18" i="1" s="1"/>
  <c r="B8" i="1"/>
  <c r="B7" i="1"/>
  <c r="B6" i="1"/>
  <c r="B5" i="1"/>
  <c r="B9" i="1" s="1"/>
</calcChain>
</file>

<file path=xl/sharedStrings.xml><?xml version="1.0" encoding="utf-8"?>
<sst xmlns="http://schemas.openxmlformats.org/spreadsheetml/2006/main" count="111" uniqueCount="23">
  <si>
    <t>ASM VIGEVANO LOMELLINA SPA SPA
DATI SUI PAGAMENTI
ANNO 2019</t>
  </si>
  <si>
    <t>MESE DI GENNAIO 2019</t>
  </si>
  <si>
    <t xml:space="preserve"> € </t>
  </si>
  <si>
    <t>RIMBORSI VARI</t>
  </si>
  <si>
    <t>ASSICURAZIONI/POLIZZE/FRANCHIGIE</t>
  </si>
  <si>
    <t>IMPOSTE E TASSE / F24 / SISTRI / BOLLI AUTO / CCIAA / CSEA</t>
  </si>
  <si>
    <t>INTERESSI E SPESE BANCARIE</t>
  </si>
  <si>
    <t>PAGAMENTO FATTURE FORNITORI ACQUISTO BENI/SERVIZI</t>
  </si>
  <si>
    <t>SPESE ECONOMALI / MAV / BOLLETTINI</t>
  </si>
  <si>
    <t>TOTALE MENSILE</t>
  </si>
  <si>
    <t>MESE DI FEBBRAIO 2019</t>
  </si>
  <si>
    <t>MESE DI MARZO 2019</t>
  </si>
  <si>
    <t>MESE DI APRILE 2019</t>
  </si>
  <si>
    <t>MESE DI MAGGIO 2019</t>
  </si>
  <si>
    <t>MESE DI GIUGNO 2019</t>
  </si>
  <si>
    <t>MESE DI LUGLIO 2019</t>
  </si>
  <si>
    <t>PAGAMENTO DIVIDENDI</t>
  </si>
  <si>
    <t>MESE DI AGOSTO 2019</t>
  </si>
  <si>
    <t>MESE DI SETTEMBRE 2019</t>
  </si>
  <si>
    <t>MESE DI OTTOBRE 2019</t>
  </si>
  <si>
    <t>DIVIDENDI</t>
  </si>
  <si>
    <t>MESE DI NOVEMBRE 2019</t>
  </si>
  <si>
    <t>MESE DI DICEMBRE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</si>
</sst>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/>
    <xf numFmtId="43" fontId="2" fillId="2" borderId="0" xfId="1" applyFont="1" applyFill="1"/>
    <xf numFmtId="43" fontId="0" fillId="0" borderId="0" xfId="1" applyFont="1"/>
    <xf numFmtId="0" fontId="3" fillId="0" borderId="0" xfId="0" applyFont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0"/>
  <sheetViews>
    <sheetView tabSelected="1" topLeftCell="A7" workbookViewId="0">
      <selection activeCell="H85" sqref="H85"/>
    </sheetView>
  </sheetViews>
  <sheetFormatPr defaultRowHeight="15" x14ac:dyDescent="0.25"/>
  <cols>
    <col min="1" max="1" width="54.5703125" bestFit="1" customWidth="1"/>
    <col min="2" max="2" width="13.28515625" bestFit="1" customWidth="1"/>
  </cols>
  <sheetData>
    <row r="1" spans="1:2" ht="87" customHeight="1" x14ac:dyDescent="0.4">
      <c r="A1" s="4" t="s">
        <v>0</v>
      </c>
      <c r="B1" s="4"/>
    </row>
    <row r="2" spans="1:2" x14ac:dyDescent="0.25">
      <c r="A2" s="1" t="s">
        <v>1</v>
      </c>
      <c r="B2" s="2" t="s">
        <v>2</v>
      </c>
    </row>
    <row r="3" spans="1:2" x14ac:dyDescent="0.25">
      <c r="A3" t="s">
        <v>3</v>
      </c>
      <c r="B3" s="3">
        <v>-1320</v>
      </c>
    </row>
    <row r="4" spans="1:2" x14ac:dyDescent="0.25">
      <c r="A4" t="s">
        <v>4</v>
      </c>
      <c r="B4" s="3"/>
    </row>
    <row r="5" spans="1:2" x14ac:dyDescent="0.25">
      <c r="A5" t="s">
        <v>5</v>
      </c>
      <c r="B5" s="3">
        <f>-5723-1230-1171-1614.83-11090.53-169371.75</f>
        <v>-190201.11</v>
      </c>
    </row>
    <row r="6" spans="1:2" x14ac:dyDescent="0.25">
      <c r="A6" t="s">
        <v>6</v>
      </c>
      <c r="B6" s="3">
        <f>-233.5-13.51</f>
        <v>-247.01</v>
      </c>
    </row>
    <row r="7" spans="1:2" x14ac:dyDescent="0.25">
      <c r="A7" t="s">
        <v>7</v>
      </c>
      <c r="B7" s="3">
        <f>-1800-626-585-27910.31-10847.49-18301.92-11520.34-17266.48-8061.33-22273.27-12291.2-110829.62-629.5-326-35392.92-28152.79-286.21-236.9-5074.44-407.35-96.72-787.78-1308.37-148.32-978.9-58.87</f>
        <v>-316198.03000000003</v>
      </c>
    </row>
    <row r="8" spans="1:2" x14ac:dyDescent="0.25">
      <c r="A8" t="s">
        <v>8</v>
      </c>
      <c r="B8" s="3">
        <f>-19.1-14.4-84.6-825-85.64-43.2-3270-25.82</f>
        <v>-4367.76</v>
      </c>
    </row>
    <row r="9" spans="1:2" x14ac:dyDescent="0.25">
      <c r="A9" s="1" t="s">
        <v>9</v>
      </c>
      <c r="B9" s="2">
        <f>SUM(B3:B8)</f>
        <v>-512333.91000000003</v>
      </c>
    </row>
    <row r="10" spans="1:2" x14ac:dyDescent="0.25">
      <c r="B10" s="3"/>
    </row>
    <row r="11" spans="1:2" x14ac:dyDescent="0.25">
      <c r="A11" s="1" t="s">
        <v>10</v>
      </c>
      <c r="B11" s="2" t="s">
        <v>2</v>
      </c>
    </row>
    <row r="12" spans="1:2" x14ac:dyDescent="0.25">
      <c r="A12" t="s">
        <v>3</v>
      </c>
      <c r="B12" s="3"/>
    </row>
    <row r="13" spans="1:2" x14ac:dyDescent="0.25">
      <c r="A13" t="s">
        <v>4</v>
      </c>
      <c r="B13" s="3"/>
    </row>
    <row r="14" spans="1:2" x14ac:dyDescent="0.25">
      <c r="A14" t="s">
        <v>5</v>
      </c>
      <c r="B14" s="3">
        <f>-11910.22-1068.37-34-68.04-53-12630.6-177124.29-1881.82</f>
        <v>-204770.34000000003</v>
      </c>
    </row>
    <row r="15" spans="1:2" x14ac:dyDescent="0.25">
      <c r="A15" t="s">
        <v>6</v>
      </c>
      <c r="B15" s="3">
        <f>-222.27-108.6-13.49</f>
        <v>-344.36</v>
      </c>
    </row>
    <row r="16" spans="1:2" x14ac:dyDescent="0.25">
      <c r="A16" t="s">
        <v>7</v>
      </c>
      <c r="B16" s="3">
        <f>-34.04-488-14907.7-17621.66-21857.14-49553.39-22741.52-54875.22-249.89-36758.54-1201.78-898-27262.59-11500-19985-588.01-3199.39-988.9-120230.87-50-60-137.08</f>
        <v>-405188.72000000003</v>
      </c>
    </row>
    <row r="17" spans="1:2" x14ac:dyDescent="0.25">
      <c r="A17" t="s">
        <v>8</v>
      </c>
      <c r="B17" s="3">
        <f>-750-26.5-7040-44.53-127.36-552.6-9184-184.64</f>
        <v>-17909.629999999997</v>
      </c>
    </row>
    <row r="18" spans="1:2" x14ac:dyDescent="0.25">
      <c r="A18" s="1" t="s">
        <v>9</v>
      </c>
      <c r="B18" s="2">
        <f>SUM(B12:B17)</f>
        <v>-628213.05000000005</v>
      </c>
    </row>
    <row r="19" spans="1:2" x14ac:dyDescent="0.25">
      <c r="B19" s="3"/>
    </row>
    <row r="20" spans="1:2" x14ac:dyDescent="0.25">
      <c r="A20" s="1" t="s">
        <v>11</v>
      </c>
      <c r="B20" s="2" t="s">
        <v>2</v>
      </c>
    </row>
    <row r="21" spans="1:2" x14ac:dyDescent="0.25">
      <c r="A21" t="s">
        <v>3</v>
      </c>
      <c r="B21" s="3"/>
    </row>
    <row r="22" spans="1:2" x14ac:dyDescent="0.25">
      <c r="A22" t="s">
        <v>4</v>
      </c>
      <c r="B22" s="3">
        <f>-6112.5-705</f>
        <v>-6817.5</v>
      </c>
    </row>
    <row r="23" spans="1:2" x14ac:dyDescent="0.25">
      <c r="A23" t="s">
        <v>5</v>
      </c>
      <c r="B23" s="3">
        <f>-516.46-2760-4244.6-3200-6864-163033.26-24.69</f>
        <v>-180643.01</v>
      </c>
    </row>
    <row r="24" spans="1:2" x14ac:dyDescent="0.25">
      <c r="A24" t="s">
        <v>6</v>
      </c>
      <c r="B24" s="3">
        <f>-259.88-4186.31-12.67-350</f>
        <v>-4808.8600000000006</v>
      </c>
    </row>
    <row r="25" spans="1:2" x14ac:dyDescent="0.25">
      <c r="A25" t="s">
        <v>7</v>
      </c>
      <c r="B25" s="3">
        <f>-11716.29-12480-41.35-38-1356.5-766.8-1358.28-1069-12142.71-18193.64-28076.93-32021.86-38992.64-1157.56-55012.18-87586.76-9880-305.88-5167.76-153.66-153.66-152.42-169.76-978.9-237.38</f>
        <v>-319209.92</v>
      </c>
    </row>
    <row r="26" spans="1:2" x14ac:dyDescent="0.25">
      <c r="A26" t="s">
        <v>8</v>
      </c>
      <c r="B26" s="3">
        <f>-2089.5-3102.26-980-209.93-366.46-56.5-10974-415.24</f>
        <v>-18193.890000000003</v>
      </c>
    </row>
    <row r="27" spans="1:2" x14ac:dyDescent="0.25">
      <c r="A27" s="1" t="s">
        <v>9</v>
      </c>
      <c r="B27" s="2">
        <f>SUM(B21:B26)</f>
        <v>-529673.17999999993</v>
      </c>
    </row>
    <row r="28" spans="1:2" x14ac:dyDescent="0.25">
      <c r="B28" s="3"/>
    </row>
    <row r="29" spans="1:2" x14ac:dyDescent="0.25">
      <c r="A29" s="1" t="s">
        <v>12</v>
      </c>
      <c r="B29" s="2" t="s">
        <v>2</v>
      </c>
    </row>
    <row r="30" spans="1:2" x14ac:dyDescent="0.25">
      <c r="A30" t="s">
        <v>3</v>
      </c>
      <c r="B30" s="3"/>
    </row>
    <row r="31" spans="1:2" x14ac:dyDescent="0.25">
      <c r="A31" t="s">
        <v>4</v>
      </c>
      <c r="B31" s="3"/>
    </row>
    <row r="32" spans="1:2" x14ac:dyDescent="0.25">
      <c r="A32" t="s">
        <v>5</v>
      </c>
      <c r="B32" s="3">
        <f>-234-326-9927.23-3742.15-4963.2-12869.47-284454.62-5621.23-11147.77-40482.31-301784.27-10430.32-16688.52-31388.8-320.56-8321.62-42.94</f>
        <v>-742745.01</v>
      </c>
    </row>
    <row r="33" spans="1:2" x14ac:dyDescent="0.25">
      <c r="A33" t="s">
        <v>6</v>
      </c>
      <c r="B33" s="3">
        <f>-206.15-135.8-13.49</f>
        <v>-355.44000000000005</v>
      </c>
    </row>
    <row r="34" spans="1:2" x14ac:dyDescent="0.25">
      <c r="A34" t="s">
        <v>7</v>
      </c>
      <c r="B34" s="3">
        <f>-4.98-5268.4-565.88-978.9-1730.53-100-17709.64-1339.47-5175.14-701.68-79.61-766-41.58-36242.5-146.37-16984.38-8361.28-31918.83-110.01-12400-116.97-5257.73-14374.39-1754.5-12394.1-35570.01-54244.68-0.7</f>
        <v>-264338.26000000007</v>
      </c>
    </row>
    <row r="35" spans="1:2" x14ac:dyDescent="0.25">
      <c r="A35" t="s">
        <v>8</v>
      </c>
      <c r="B35" s="3">
        <f>-3431-975-67-8105.39-67-7366.24-3596.51-2.65-145.5-1041.15-6614-627.46</f>
        <v>-32038.9</v>
      </c>
    </row>
    <row r="36" spans="1:2" x14ac:dyDescent="0.25">
      <c r="A36" s="1" t="s">
        <v>9</v>
      </c>
      <c r="B36" s="2">
        <f>SUM(B30:B35)</f>
        <v>-1039477.61</v>
      </c>
    </row>
    <row r="37" spans="1:2" x14ac:dyDescent="0.25">
      <c r="B37" s="3"/>
    </row>
    <row r="38" spans="1:2" x14ac:dyDescent="0.25">
      <c r="A38" s="1" t="s">
        <v>13</v>
      </c>
      <c r="B38" s="2" t="s">
        <v>2</v>
      </c>
    </row>
    <row r="39" spans="1:2" x14ac:dyDescent="0.25">
      <c r="A39" t="s">
        <v>3</v>
      </c>
      <c r="B39" s="3"/>
    </row>
    <row r="40" spans="1:2" x14ac:dyDescent="0.25">
      <c r="A40" t="s">
        <v>4</v>
      </c>
      <c r="B40" s="3">
        <v>-750</v>
      </c>
    </row>
    <row r="41" spans="1:2" x14ac:dyDescent="0.25">
      <c r="A41" t="s">
        <v>5</v>
      </c>
      <c r="B41" s="3">
        <f>-408.75-3586.14-301.69-69.74-12666-24759.6-163033.26-395.41</f>
        <v>-205220.59</v>
      </c>
    </row>
    <row r="42" spans="1:2" x14ac:dyDescent="0.25">
      <c r="A42" t="s">
        <v>6</v>
      </c>
      <c r="B42" s="3">
        <f>-287.14-13.22</f>
        <v>-300.36</v>
      </c>
    </row>
    <row r="43" spans="1:2" x14ac:dyDescent="0.25">
      <c r="A43" t="s">
        <v>7</v>
      </c>
      <c r="B43" s="3">
        <f>-5085-832.48-4900-729-4548.09-131467.81-16560.31-630000-46317.25-18373.48-55686.08-13625-25336.19-24138-359.88-30.45-99886.17-109.89-1444.59-17380.75-15609.44-42484-17879.14-286.21-613.9-182.73-6250-11015-39483.35-24471.01-18105.13-29481.44-248.77-43536.36-11941.95-37929.12-37400-100-8544.72-1147.87-5347.4-978.9</f>
        <v>-1449846.8599999994</v>
      </c>
    </row>
    <row r="44" spans="1:2" x14ac:dyDescent="0.25">
      <c r="A44" t="s">
        <v>8</v>
      </c>
      <c r="B44" s="3">
        <f>-1125-599.5-336-208-20-32.5-3300-26.5-240.5-7496.5-177.64</f>
        <v>-13562.14</v>
      </c>
    </row>
    <row r="45" spans="1:2" x14ac:dyDescent="0.25">
      <c r="A45" s="1" t="s">
        <v>9</v>
      </c>
      <c r="B45" s="2">
        <f>SUM(B39:B44)</f>
        <v>-1669679.9499999993</v>
      </c>
    </row>
    <row r="46" spans="1:2" x14ac:dyDescent="0.25">
      <c r="B46" s="3"/>
    </row>
    <row r="47" spans="1:2" x14ac:dyDescent="0.25">
      <c r="A47" s="1" t="s">
        <v>14</v>
      </c>
      <c r="B47" s="2" t="s">
        <v>2</v>
      </c>
    </row>
    <row r="48" spans="1:2" x14ac:dyDescent="0.25">
      <c r="A48" t="s">
        <v>3</v>
      </c>
      <c r="B48" s="3">
        <f>-290-120-220</f>
        <v>-630</v>
      </c>
    </row>
    <row r="49" spans="1:2" x14ac:dyDescent="0.25">
      <c r="A49" t="s">
        <v>4</v>
      </c>
      <c r="B49" s="3">
        <v>-250</v>
      </c>
    </row>
    <row r="50" spans="1:2" x14ac:dyDescent="0.25">
      <c r="A50" t="s">
        <v>5</v>
      </c>
      <c r="B50" s="3">
        <f>-3434.91-9263.2-25840-175-1536.87-79.5-248.55</f>
        <v>-40578.030000000006</v>
      </c>
    </row>
    <row r="51" spans="1:2" x14ac:dyDescent="0.25">
      <c r="A51" t="s">
        <v>6</v>
      </c>
      <c r="B51" s="3">
        <f>-241.65-13.49-4186.31</f>
        <v>-4441.4500000000007</v>
      </c>
    </row>
    <row r="52" spans="1:2" x14ac:dyDescent="0.25">
      <c r="A52" t="s">
        <v>7</v>
      </c>
      <c r="B52" s="3">
        <f>-87442.23-56680.75-39488.68-28146.35-24964.3-9599.64-3313.9-2155.58-6105.5-21317.82-566-55.82-40.98-62226.49-79397.77-13491.3-11000-1475.34-1617.65-14788.18-4404.3-88.3-978.9-53.02</f>
        <v>-469398.8</v>
      </c>
    </row>
    <row r="53" spans="1:2" x14ac:dyDescent="0.25">
      <c r="A53" t="s">
        <v>8</v>
      </c>
      <c r="B53" s="3">
        <f>-900-77.88-480-88.48-3999-313.96</f>
        <v>-5859.3200000000006</v>
      </c>
    </row>
    <row r="54" spans="1:2" x14ac:dyDescent="0.25">
      <c r="A54" s="1" t="s">
        <v>9</v>
      </c>
      <c r="B54" s="2">
        <f>SUM(B48:B53)</f>
        <v>-521157.60000000003</v>
      </c>
    </row>
    <row r="56" spans="1:2" x14ac:dyDescent="0.25">
      <c r="A56" s="1" t="s">
        <v>15</v>
      </c>
      <c r="B56" s="2" t="s">
        <v>2</v>
      </c>
    </row>
    <row r="57" spans="1:2" x14ac:dyDescent="0.25">
      <c r="A57" t="s">
        <v>3</v>
      </c>
      <c r="B57" s="3">
        <v>-90.28</v>
      </c>
    </row>
    <row r="58" spans="1:2" x14ac:dyDescent="0.25">
      <c r="A58" t="s">
        <v>4</v>
      </c>
      <c r="B58" s="3">
        <f>-(44+500)</f>
        <v>-544</v>
      </c>
    </row>
    <row r="59" spans="1:2" x14ac:dyDescent="0.25">
      <c r="A59" t="s">
        <v>5</v>
      </c>
      <c r="B59" s="3">
        <f>-(197.9+284+383.11+369.95+5109.9+163033.26+285534.05+25233.87+453.58+51989.68+268411.42)</f>
        <v>-801000.72</v>
      </c>
    </row>
    <row r="60" spans="1:2" x14ac:dyDescent="0.25">
      <c r="A60" t="s">
        <v>6</v>
      </c>
      <c r="B60" s="3">
        <f>-(303+137+13.22+74.23+140.04)</f>
        <v>-667.49</v>
      </c>
    </row>
    <row r="61" spans="1:2" x14ac:dyDescent="0.25">
      <c r="A61" t="s">
        <v>7</v>
      </c>
      <c r="B61" s="3">
        <f>-(2078.12+5235.91+18825.31+565.73+2800+222+31181.67+21243.28+52267.3+55414.73+55473.16+16313.56+8783.88+49792.04+14338.4+6276.29+9150+31703.25+4925.46+45569.39+58.52+184.08+1133.34+4033.52+24155.5+305.88+49.15+5361.9+1318.15+978.9+613.9+1767.61)</f>
        <v>-472119.93000000023</v>
      </c>
    </row>
    <row r="62" spans="1:2" x14ac:dyDescent="0.25">
      <c r="A62" t="s">
        <v>16</v>
      </c>
      <c r="B62" s="3">
        <v>-550000</v>
      </c>
    </row>
    <row r="63" spans="1:2" x14ac:dyDescent="0.25">
      <c r="A63" t="s">
        <v>8</v>
      </c>
      <c r="B63" s="3">
        <f>-(100+195+150+195+203.5+29.68+120+152+450+150+150+80+390+130+130+195+150+195+130+480+480+130+3200+47+480+130+75+130+1920+150+152+480+150+60+65+260+480+1536+598.97)</f>
        <v>-14299.15</v>
      </c>
    </row>
    <row r="64" spans="1:2" x14ac:dyDescent="0.25">
      <c r="A64" s="1" t="s">
        <v>9</v>
      </c>
      <c r="B64" s="2">
        <f>SUM(B57:B63)</f>
        <v>-1838721.57</v>
      </c>
    </row>
    <row r="65" spans="1:2" x14ac:dyDescent="0.25">
      <c r="B65" s="3"/>
    </row>
    <row r="66" spans="1:2" x14ac:dyDescent="0.25">
      <c r="A66" s="1" t="s">
        <v>17</v>
      </c>
      <c r="B66" s="2" t="s">
        <v>2</v>
      </c>
    </row>
    <row r="67" spans="1:2" x14ac:dyDescent="0.25">
      <c r="A67" t="s">
        <v>3</v>
      </c>
      <c r="B67" s="3">
        <v>-98</v>
      </c>
    </row>
    <row r="68" spans="1:2" x14ac:dyDescent="0.25">
      <c r="A68" t="s">
        <v>4</v>
      </c>
      <c r="B68" s="3"/>
    </row>
    <row r="69" spans="1:2" x14ac:dyDescent="0.25">
      <c r="A69" t="s">
        <v>5</v>
      </c>
      <c r="B69" s="3">
        <f>-19864.8-88755.27-7801.3-56785.71-17033.63-3758.62-1782.89-6023.26-33.82-56.64-57.77</f>
        <v>-201953.71000000005</v>
      </c>
    </row>
    <row r="70" spans="1:2" x14ac:dyDescent="0.25">
      <c r="A70" t="s">
        <v>6</v>
      </c>
      <c r="B70" s="3">
        <f>-226.52-13.49-45.7</f>
        <v>-285.71000000000004</v>
      </c>
    </row>
    <row r="71" spans="1:2" x14ac:dyDescent="0.25">
      <c r="A71" t="s">
        <v>7</v>
      </c>
      <c r="B71" s="3">
        <f>-(2056.61+978.9+6804+553.96+(330.98*9)+442.97+442.97+23190.02+9100+1694.89+425+70.49+15.51+1.5+122967.18+7744.82+100+287.17+15273.09+14555.9+16291.29+52129.06+26769+21993.71)</f>
        <v>-326866.86000000004</v>
      </c>
    </row>
    <row r="72" spans="1:2" x14ac:dyDescent="0.25">
      <c r="A72" t="s">
        <v>8</v>
      </c>
      <c r="B72" s="3">
        <f>-(195+150+90+960+75+75+150+50+195+480+480+130+150+40+195+65+1130+73.82+49.82+480+480+480+50+195+150+480+130+65)</f>
        <v>-7243.6399999999994</v>
      </c>
    </row>
    <row r="73" spans="1:2" x14ac:dyDescent="0.25">
      <c r="A73" s="1" t="s">
        <v>9</v>
      </c>
      <c r="B73" s="2">
        <f>SUM(B67:B72)</f>
        <v>-536447.92000000004</v>
      </c>
    </row>
    <row r="74" spans="1:2" x14ac:dyDescent="0.25">
      <c r="B74" s="3"/>
    </row>
    <row r="75" spans="1:2" x14ac:dyDescent="0.25">
      <c r="A75" s="1" t="s">
        <v>18</v>
      </c>
      <c r="B75" s="2" t="s">
        <v>2</v>
      </c>
    </row>
    <row r="76" spans="1:2" x14ac:dyDescent="0.25">
      <c r="A76" t="s">
        <v>3</v>
      </c>
      <c r="B76" s="3"/>
    </row>
    <row r="77" spans="1:2" x14ac:dyDescent="0.25">
      <c r="A77" t="s">
        <v>4</v>
      </c>
      <c r="B77" s="3"/>
    </row>
    <row r="78" spans="1:2" x14ac:dyDescent="0.25">
      <c r="A78" t="s">
        <v>5</v>
      </c>
      <c r="B78" s="3">
        <f>-428.72-4515.39-18.75-18.75-543.2</f>
        <v>-5524.81</v>
      </c>
    </row>
    <row r="79" spans="1:2" x14ac:dyDescent="0.25">
      <c r="A79" t="s">
        <v>6</v>
      </c>
      <c r="B79" s="3">
        <f>-201-260.95-4186.31-56.5-13.49-374</f>
        <v>-5092.25</v>
      </c>
    </row>
    <row r="80" spans="1:2" x14ac:dyDescent="0.25">
      <c r="A80" t="s">
        <v>7</v>
      </c>
      <c r="B80" s="3">
        <f>-978.9-7961.07-15.95-613.9-111190.81-45272.5-3080.41-104636.79-1424.49-17797.32-33616.8-286.21-6446.67-17605.73-39.48-5890.8-8760.76-19059.67-77379.4-6182.78-49236.06-30.6-586-30241.88-51157.43-13364.12-23640.25-66591.2-19915.18</f>
        <v>-723003.15999999992</v>
      </c>
    </row>
    <row r="81" spans="1:2" x14ac:dyDescent="0.25">
      <c r="A81" t="s">
        <v>8</v>
      </c>
      <c r="B81" s="3">
        <f>-480-43-480-480-480-480-150-75-150-65-195-65-480-480-130-975-309.35-480-50-260-480-30-65-195-100-130-480-480-60-130-65-65-120-480-100-65-150-480-480-65-358.31</f>
        <v>-10885.66</v>
      </c>
    </row>
    <row r="82" spans="1:2" x14ac:dyDescent="0.25">
      <c r="A82" s="1" t="s">
        <v>9</v>
      </c>
      <c r="B82" s="2">
        <f>SUM(B76:B81)</f>
        <v>-744505.88</v>
      </c>
    </row>
    <row r="84" spans="1:2" x14ac:dyDescent="0.25">
      <c r="A84" s="1" t="s">
        <v>19</v>
      </c>
      <c r="B84" s="2" t="s">
        <v>2</v>
      </c>
    </row>
    <row r="85" spans="1:2" x14ac:dyDescent="0.25">
      <c r="A85" t="s">
        <v>3</v>
      </c>
      <c r="B85">
        <v>-1702.5100000000002</v>
      </c>
    </row>
    <row r="86" spans="1:2" x14ac:dyDescent="0.25">
      <c r="A86" t="s">
        <v>4</v>
      </c>
    </row>
    <row r="87" spans="1:2" x14ac:dyDescent="0.25">
      <c r="A87" t="s">
        <v>5</v>
      </c>
      <c r="B87">
        <v>-248404.76</v>
      </c>
    </row>
    <row r="88" spans="1:2" x14ac:dyDescent="0.25">
      <c r="A88" t="s">
        <v>20</v>
      </c>
      <c r="B88">
        <v>-710292.78999999992</v>
      </c>
    </row>
    <row r="89" spans="1:2" x14ac:dyDescent="0.25">
      <c r="A89" t="s">
        <v>6</v>
      </c>
      <c r="B89">
        <v>-588.44000000000005</v>
      </c>
    </row>
    <row r="90" spans="1:2" x14ac:dyDescent="0.25">
      <c r="A90" t="s">
        <v>7</v>
      </c>
      <c r="B90">
        <v>-1716717.54</v>
      </c>
    </row>
    <row r="91" spans="1:2" x14ac:dyDescent="0.25">
      <c r="A91" t="s">
        <v>8</v>
      </c>
      <c r="B91">
        <v>-23758.55</v>
      </c>
    </row>
    <row r="92" spans="1:2" x14ac:dyDescent="0.25">
      <c r="A92" s="1" t="s">
        <v>9</v>
      </c>
      <c r="B92" s="2">
        <f>SUM(B85:B91)</f>
        <v>-2701464.59</v>
      </c>
    </row>
    <row r="94" spans="1:2" x14ac:dyDescent="0.25">
      <c r="A94" s="1" t="s">
        <v>21</v>
      </c>
      <c r="B94" s="2" t="s">
        <v>2</v>
      </c>
    </row>
    <row r="95" spans="1:2" x14ac:dyDescent="0.25">
      <c r="A95" t="s">
        <v>3</v>
      </c>
      <c r="B95">
        <v>-531.31999999999994</v>
      </c>
    </row>
    <row r="96" spans="1:2" x14ac:dyDescent="0.25">
      <c r="A96" t="s">
        <v>4</v>
      </c>
      <c r="B96">
        <v>-4140</v>
      </c>
    </row>
    <row r="97" spans="1:2" x14ac:dyDescent="0.25">
      <c r="A97" t="s">
        <v>5</v>
      </c>
      <c r="B97">
        <v>-397323.76</v>
      </c>
    </row>
    <row r="98" spans="1:2" x14ac:dyDescent="0.25">
      <c r="A98" t="s">
        <v>6</v>
      </c>
      <c r="B98">
        <v>-275.45999999999998</v>
      </c>
    </row>
    <row r="99" spans="1:2" x14ac:dyDescent="0.25">
      <c r="A99" t="s">
        <v>7</v>
      </c>
      <c r="B99">
        <v>-309649.85999999993</v>
      </c>
    </row>
    <row r="100" spans="1:2" x14ac:dyDescent="0.25">
      <c r="A100" t="s">
        <v>8</v>
      </c>
      <c r="B100">
        <v>-7528.0399999999991</v>
      </c>
    </row>
    <row r="101" spans="1:2" x14ac:dyDescent="0.25">
      <c r="A101" s="1" t="s">
        <v>9</v>
      </c>
      <c r="B101" s="2">
        <f>SUM(B95:B100)</f>
        <v>-719448.44</v>
      </c>
    </row>
    <row r="103" spans="1:2" x14ac:dyDescent="0.25">
      <c r="A103" s="1" t="s">
        <v>22</v>
      </c>
      <c r="B103" s="2" t="s">
        <v>2</v>
      </c>
    </row>
    <row r="104" spans="1:2" x14ac:dyDescent="0.25">
      <c r="A104" t="s">
        <v>3</v>
      </c>
      <c r="B104">
        <v>-154408.06</v>
      </c>
    </row>
    <row r="105" spans="1:2" x14ac:dyDescent="0.25">
      <c r="A105" t="s">
        <v>4</v>
      </c>
      <c r="B105">
        <v>-88003.5</v>
      </c>
    </row>
    <row r="106" spans="1:2" x14ac:dyDescent="0.25">
      <c r="A106" t="s">
        <v>5</v>
      </c>
      <c r="B106">
        <v>-284880.99</v>
      </c>
    </row>
    <row r="107" spans="1:2" x14ac:dyDescent="0.25">
      <c r="A107" t="s">
        <v>6</v>
      </c>
      <c r="B107">
        <v>-4252.3999999999996</v>
      </c>
    </row>
    <row r="108" spans="1:2" x14ac:dyDescent="0.25">
      <c r="A108" t="s">
        <v>7</v>
      </c>
      <c r="B108">
        <v>-484397.11000000004</v>
      </c>
    </row>
    <row r="109" spans="1:2" x14ac:dyDescent="0.25">
      <c r="A109" t="s">
        <v>8</v>
      </c>
      <c r="B109">
        <v>-23453.250000000004</v>
      </c>
    </row>
    <row r="110" spans="1:2" x14ac:dyDescent="0.25">
      <c r="A110" s="1" t="s">
        <v>9</v>
      </c>
      <c r="B110" s="2">
        <f>SUM(B104:B109)</f>
        <v>-1039395.31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2020-07-23T10:05:02Z</dcterms:modified>
</cp:coreProperties>
</file>